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2" yWindow="65440" windowWidth="12936" windowHeight="12552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<sst xmlns="http://schemas.openxmlformats.org/spreadsheetml/2006/main" count="168" uniqueCount="113">
  <si>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</si>
  <si>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</si>
  <si>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</si>
  <si>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</si>
  <si>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</si>
  <si>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</si>
  <si>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</si>
  <si>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</si>
  <si>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</si>
  <si>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</si>
  <si>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</si>
  <si>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</si>
  <si>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</si>
  <si>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</si>
  <si>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</si>
  <si>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</si>
  <si>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</si>
  <si>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</si>
  <si>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</si>
  <si>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</si>
  <si>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</si>
  <si>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</si>
  <si>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</si>
  <si>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</si>
  <si>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</si>
  <si>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</si>
  <si>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</si>
  <si>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</si>
  <si>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</si>
  <si>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</si>
  <si>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</si>
  <si>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</si>
  <si>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</si>
  <si>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</si>
  <si>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</si>
  <si>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</si>
  <si>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</si>
  <si>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</si>
  <si>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</si>
  <si>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</si>
  <si>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</si>
  <si>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</si>
  <si>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</si>
  <si>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</si>
  <si>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</si>
  <si>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</si>
  <si>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</si>
  <si>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</si>
  <si>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</si>
  <si>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</si>
  <si>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</si>
  <si>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</si>
  <si>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</si>
  <si>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</si>
  <si>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</si>
  <si>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</si>
  <si>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</si>
  <si>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</si>
  <si>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</si>
  <si>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</si>
  <si>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</si>
  <si>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</si>
  <si>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</si>
  <si>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</si>
  <si>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</si>
  <si>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</si>
  <si>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</si>
  <si>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</si>
  <si>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</si>
  <si>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</si>
  <si>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</si>
  <si>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</si>
  <si>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</si>
  <si>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</si>
  <si>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</si>
  <si>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</si>
  <si>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</si>
  <si>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</si>
  <si>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</si>
  <si>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</si>
  <si>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</si>
  <si>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</si>
  <si>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</si>
  <si>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</si>
  <si>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</si>
  <si>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</si>
  <si>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</si>
  <si>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</si>
  <si>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</si>
  <si>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</si>
  <si>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</si>
  <si>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</si>
  <si>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</si>
  <si>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</si>
  <si>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</si>
  <si>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</si>
  <si>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</si>
  <si>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</si>
  <si>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</si>
  <si>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</si>
  <si>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</si>
  <si>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</si>
  <si>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</si>
  <si>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</si>
  <si>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</si>
  <si>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</si>
  <si>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</si>
  <si>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</si>
  <si>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</si>
  <si>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</si>
  <si>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</si>
  <si>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</si>
  <si>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13.06.2019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</si>
</sst>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5" fillId="25" borderId="16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2" xfId="0" applyNumberFormat="1" applyFont="1" applyFill="1" applyBorder="1" applyAlignment="1">
      <alignment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wrapText="1"/>
    </xf>
    <xf numFmtId="0" fontId="5" fillId="25" borderId="14" xfId="0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189" fontId="4" fillId="6" borderId="11" xfId="0" applyNumberFormat="1" applyFont="1" applyFill="1" applyBorder="1" applyAlignment="1">
      <alignment/>
    </xf>
    <xf numFmtId="190" fontId="4" fillId="6" borderId="11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125"/>
          <c:w val="0.8532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92535.40000000001</c:v>
                </c:pt>
              </c:numCache>
            </c:numRef>
          </c:val>
          <c:shape val="box"/>
        </c:ser>
        <c:shape val="box"/>
        <c:axId val="62735990"/>
        <c:axId val="27752999"/>
      </c:bar3DChart>
      <c:catAx>
        <c:axId val="6273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52999"/>
        <c:crosses val="autoZero"/>
        <c:auto val="1"/>
        <c:lblOffset val="100"/>
        <c:tickLblSkip val="1"/>
        <c:noMultiLvlLbl val="0"/>
      </c:catAx>
      <c:valAx>
        <c:axId val="2775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35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8"/>
          <c:w val="0.843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455258.9999999999</c:v>
                </c:pt>
              </c:numCache>
            </c:numRef>
          </c:val>
          <c:shape val="box"/>
        </c:ser>
        <c:shape val="box"/>
        <c:axId val="48450400"/>
        <c:axId val="33400417"/>
      </c:bar3D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00417"/>
        <c:crosses val="autoZero"/>
        <c:auto val="1"/>
        <c:lblOffset val="100"/>
        <c:tickLblSkip val="1"/>
        <c:noMultiLvlLbl val="0"/>
      </c:catAx>
      <c:valAx>
        <c:axId val="334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675"/>
          <c:w val="0.9295"/>
          <c:h val="0.6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181221.43699999986</c:v>
                </c:pt>
              </c:numCache>
            </c:numRef>
          </c:val>
          <c:shape val="box"/>
        </c:ser>
        <c:shape val="box"/>
        <c:axId val="32168298"/>
        <c:axId val="21079227"/>
      </c:bar3D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10772.699999999999</c:v>
                </c:pt>
              </c:numCache>
            </c:numRef>
          </c:val>
          <c:shape val="box"/>
        </c:ser>
        <c:shape val="box"/>
        <c:axId val="55495316"/>
        <c:axId val="29695797"/>
      </c:bar3D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95797"/>
        <c:crosses val="autoZero"/>
        <c:auto val="1"/>
        <c:lblOffset val="100"/>
        <c:tickLblSkip val="1"/>
        <c:noMultiLvlLbl val="0"/>
      </c:catAx>
      <c:valAx>
        <c:axId val="29695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75"/>
          <c:w val="0.863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19490.4</c:v>
                </c:pt>
              </c:numCache>
            </c:numRef>
          </c:val>
          <c:shape val="box"/>
        </c:ser>
        <c:shape val="box"/>
        <c:axId val="65935582"/>
        <c:axId val="56549327"/>
      </c:bar3D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49327"/>
        <c:crosses val="autoZero"/>
        <c:auto val="1"/>
        <c:lblOffset val="100"/>
        <c:tickLblSkip val="2"/>
        <c:noMultiLvlLbl val="0"/>
      </c:catAx>
      <c:valAx>
        <c:axId val="5654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5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22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575"/>
          <c:w val="0.8775"/>
          <c:h val="0.6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1967.5999999999997</c:v>
                </c:pt>
              </c:numCache>
            </c:numRef>
          </c:val>
          <c:shape val="box"/>
        </c:ser>
        <c:shape val="box"/>
        <c:axId val="39181896"/>
        <c:axId val="17092745"/>
      </c:bar3DChart>
      <c:catAx>
        <c:axId val="391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92745"/>
        <c:crosses val="autoZero"/>
        <c:auto val="1"/>
        <c:lblOffset val="100"/>
        <c:tickLblSkip val="1"/>
        <c:noMultiLvlLbl val="0"/>
      </c:catAx>
      <c:valAx>
        <c:axId val="17092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0992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42621</c:v>
                </c:pt>
              </c:numCache>
            </c:numRef>
          </c:val>
          <c:shape val="box"/>
        </c:ser>
        <c:shape val="box"/>
        <c:axId val="19616978"/>
        <c:axId val="42335075"/>
      </c:bar3D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35075"/>
        <c:crosses val="autoZero"/>
        <c:auto val="1"/>
        <c:lblOffset val="100"/>
        <c:tickLblSkip val="1"/>
        <c:noMultiLvlLbl val="0"/>
      </c:catAx>
      <c:valAx>
        <c:axId val="423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16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7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65"/>
          <c:w val="0.85125"/>
          <c:h val="0.5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455258.9999999999</c:v>
                </c:pt>
                <c:pt idx="1">
                  <c:v>181221.43699999986</c:v>
                </c:pt>
                <c:pt idx="2">
                  <c:v>10772.699999999999</c:v>
                </c:pt>
                <c:pt idx="3">
                  <c:v>19490.4</c:v>
                </c:pt>
                <c:pt idx="4">
                  <c:v>1967.5999999999997</c:v>
                </c:pt>
                <c:pt idx="5">
                  <c:v>92535.40000000001</c:v>
                </c:pt>
                <c:pt idx="6">
                  <c:v>42621</c:v>
                </c:pt>
              </c:numCache>
            </c:numRef>
          </c:val>
          <c:shape val="box"/>
        </c:ser>
        <c:shape val="box"/>
        <c:axId val="45471356"/>
        <c:axId val="6589021"/>
      </c:bar3D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9021"/>
        <c:crosses val="autoZero"/>
        <c:auto val="1"/>
        <c:lblOffset val="100"/>
        <c:tickLblSkip val="1"/>
        <c:noMultiLvlLbl val="0"/>
      </c:catAx>
      <c:valAx>
        <c:axId val="6589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1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55"/>
          <c:w val="0.231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483629.39999999997</c:v>
                </c:pt>
                <c:pt idx="1">
                  <c:v>59753.29999999997</c:v>
                </c:pt>
                <c:pt idx="2">
                  <c:v>24494.6</c:v>
                </c:pt>
                <c:pt idx="3">
                  <c:v>31960.900000000005</c:v>
                </c:pt>
                <c:pt idx="4">
                  <c:v>37.099999999999994</c:v>
                </c:pt>
                <c:pt idx="5">
                  <c:v>476596.6567899997</c:v>
                </c:pt>
              </c:numCache>
            </c:numRef>
          </c:val>
          <c:shape val="box"/>
        </c:ser>
        <c:shape val="box"/>
        <c:axId val="59301190"/>
        <c:axId val="63948663"/>
      </c:bar3D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9125"/>
          <c:w val="0.502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628650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1877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10871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7" sqref="D37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625" style="130" customWidth="1"/>
    <col min="4" max="4" width="19.00390625" style="130" customWidth="1"/>
    <col min="5" max="5" width="17.375" style="130" customWidth="1"/>
    <col min="6" max="7" width="19.50390625" style="130" customWidth="1"/>
    <col min="8" max="8" width="19.625" style="130" customWidth="1"/>
    <col min="9" max="9" width="21.00390625" style="130" customWidth="1"/>
    <col min="10" max="10" width="9.125" style="130" customWidth="1"/>
    <col min="11" max="11" width="15.50390625" style="130" customWidth="1"/>
    <col min="12" max="12" width="13.50390625" style="130" customWidth="1"/>
    <col min="13" max="13" width="11.5039062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" thickBot="1">
      <c r="A6" s="18" t="s">
        <v>24</v>
      </c>
      <c r="B6" s="34">
        <f>541968.7+2.3</f>
        <v>541971</v>
      </c>
      <c r="C6" s="35">
        <f>913995.7+3.2+21.3+6054.6-0.1+7.6+51.9+2.3</f>
        <v>920136.5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</f>
        <v>456108.4999999999</v>
      </c>
      <c r="E6" s="3">
        <f>D6/D156*100</f>
        <v>42.163913912068594</v>
      </c>
      <c r="F6" s="3">
        <f>D6/B6*100</f>
        <v>84.15736266331592</v>
      </c>
      <c r="G6" s="3">
        <f aca="true" t="shared" si="0" ref="G6:G43">D6/C6*100</f>
        <v>49.56965624122072</v>
      </c>
      <c r="H6" s="36">
        <f aca="true" t="shared" si="1" ref="H6:H12">B6-D6</f>
        <v>85862.50000000012</v>
      </c>
      <c r="I6" s="36">
        <f aca="true" t="shared" si="2" ref="I6:I43">C6-D6</f>
        <v>464028.0000000001</v>
      </c>
      <c r="J6" s="135"/>
      <c r="L6" s="136">
        <f>H6-H7</f>
        <v>74042.6000000001</v>
      </c>
    </row>
    <row r="7" spans="1:9" s="84" customFormat="1" ht="18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</f>
        <v>172340.3</v>
      </c>
      <c r="E7" s="125">
        <f>D7/D6*100</f>
        <v>37.78493494420736</v>
      </c>
      <c r="F7" s="125">
        <f>D7/B7*100</f>
        <v>93.58172938561098</v>
      </c>
      <c r="G7" s="125">
        <f>D7/C7*100</f>
        <v>57.64672393642748</v>
      </c>
      <c r="H7" s="124">
        <f t="shared" si="1"/>
        <v>11819.900000000023</v>
      </c>
      <c r="I7" s="124">
        <f t="shared" si="2"/>
        <v>126619.10000000003</v>
      </c>
    </row>
    <row r="8" spans="1:9" s="135" customFormat="1" ht="17.25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</f>
        <v>369862.10000000003</v>
      </c>
      <c r="E8" s="93">
        <f>D8/D6*100</f>
        <v>81.09081501440998</v>
      </c>
      <c r="F8" s="93">
        <f>D8/B8*100</f>
        <v>86.31781888297172</v>
      </c>
      <c r="G8" s="93">
        <f t="shared" si="0"/>
        <v>50.70478510840202</v>
      </c>
      <c r="H8" s="91">
        <f t="shared" si="1"/>
        <v>58626.59999999998</v>
      </c>
      <c r="I8" s="91">
        <f t="shared" si="2"/>
        <v>359580.0999999999</v>
      </c>
    </row>
    <row r="9" spans="1:9" s="135" customFormat="1" ht="17.25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0.008134029512714629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7.25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</f>
        <v>23346.600000000002</v>
      </c>
      <c r="E10" s="93">
        <f>D10/D6*100</f>
        <v>5.118650496537558</v>
      </c>
      <c r="F10" s="93">
        <f aca="true" t="shared" si="3" ref="F10:F41">D10/B10*100</f>
        <v>88.75650563980521</v>
      </c>
      <c r="G10" s="93">
        <f t="shared" si="0"/>
        <v>53.74472258159568</v>
      </c>
      <c r="H10" s="91">
        <f t="shared" si="1"/>
        <v>2957.4999999999964</v>
      </c>
      <c r="I10" s="91">
        <f t="shared" si="2"/>
        <v>20093.2</v>
      </c>
    </row>
    <row r="11" spans="1:9" s="135" customFormat="1" ht="17.25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</f>
        <v>48041.89999999997</v>
      </c>
      <c r="E11" s="93">
        <f>D11/D6*100</f>
        <v>10.532998179161314</v>
      </c>
      <c r="F11" s="93">
        <f t="shared" si="3"/>
        <v>77.12333627109605</v>
      </c>
      <c r="G11" s="93">
        <f t="shared" si="0"/>
        <v>48.89382602465353</v>
      </c>
      <c r="H11" s="91">
        <f t="shared" si="1"/>
        <v>14250.40000000003</v>
      </c>
      <c r="I11" s="91">
        <f t="shared" si="2"/>
        <v>50215.70000000003</v>
      </c>
    </row>
    <row r="12" spans="1:9" s="135" customFormat="1" ht="17.25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</f>
        <v>5579.8</v>
      </c>
      <c r="E12" s="93">
        <f>D12/D6*100</f>
        <v>1.22334926886914</v>
      </c>
      <c r="F12" s="93">
        <f t="shared" si="3"/>
        <v>81.93538913362703</v>
      </c>
      <c r="G12" s="93">
        <f t="shared" si="0"/>
        <v>42.956233881211745</v>
      </c>
      <c r="H12" s="91">
        <f t="shared" si="1"/>
        <v>1230.1999999999998</v>
      </c>
      <c r="I12" s="91">
        <f t="shared" si="2"/>
        <v>7409.7</v>
      </c>
    </row>
    <row r="13" spans="1:9" s="135" customFormat="1" ht="18" thickBot="1">
      <c r="A13" s="89" t="s">
        <v>25</v>
      </c>
      <c r="B13" s="109">
        <f>B6-B8-B9-B10-B11-B12</f>
        <v>18024.199999999997</v>
      </c>
      <c r="C13" s="109">
        <f>C6-C8-C9-C10-C11-C12</f>
        <v>35902.50000000003</v>
      </c>
      <c r="D13" s="109">
        <f>D6-D8-D9-D10-D11-D12</f>
        <v>9240.999999999865</v>
      </c>
      <c r="E13" s="93">
        <f>D13/D6*100</f>
        <v>2.0260530115092936</v>
      </c>
      <c r="F13" s="93">
        <f t="shared" si="3"/>
        <v>51.269959276971335</v>
      </c>
      <c r="G13" s="93">
        <f t="shared" si="0"/>
        <v>25.739154654967923</v>
      </c>
      <c r="H13" s="91">
        <f aca="true" t="shared" si="4" ref="H13:H44">B13-D13</f>
        <v>8783.200000000132</v>
      </c>
      <c r="I13" s="91">
        <f t="shared" si="2"/>
        <v>26661.500000000164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" thickBot="1">
      <c r="A18" s="18" t="s">
        <v>17</v>
      </c>
      <c r="B18" s="34">
        <f>220387.9-6554</f>
        <v>213833.9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</f>
        <v>181221.43699999986</v>
      </c>
      <c r="E18" s="3">
        <f>D18/D156*100</f>
        <v>16.752603971838628</v>
      </c>
      <c r="F18" s="3">
        <f>D18/B18*100</f>
        <v>84.74869372910463</v>
      </c>
      <c r="G18" s="3">
        <f t="shared" si="0"/>
        <v>43.35899561628283</v>
      </c>
      <c r="H18" s="156">
        <f t="shared" si="4"/>
        <v>32612.463000000134</v>
      </c>
      <c r="I18" s="36">
        <f t="shared" si="2"/>
        <v>236734.3630000002</v>
      </c>
      <c r="J18" s="135"/>
      <c r="L18" s="136">
        <f>H18-H19</f>
        <v>26571.700000000128</v>
      </c>
    </row>
    <row r="19" spans="1:9" s="84" customFormat="1" ht="18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</f>
        <v>96487.43699999999</v>
      </c>
      <c r="E19" s="125">
        <f>D19/D18*100</f>
        <v>53.24283848383791</v>
      </c>
      <c r="F19" s="125">
        <f t="shared" si="3"/>
        <v>94.10819364818654</v>
      </c>
      <c r="G19" s="125">
        <f t="shared" si="0"/>
        <v>46.98547107728581</v>
      </c>
      <c r="H19" s="124">
        <f t="shared" si="4"/>
        <v>6040.763000000006</v>
      </c>
      <c r="I19" s="124">
        <f t="shared" si="2"/>
        <v>108868.46300000003</v>
      </c>
    </row>
    <row r="20" spans="1:9" s="135" customFormat="1" ht="17.25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7.25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7.25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7.25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7.25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0.21393716241197244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" thickBot="1">
      <c r="A25" s="89" t="s">
        <v>25</v>
      </c>
      <c r="B25" s="109">
        <f>B18-B24</f>
        <v>213379.6</v>
      </c>
      <c r="C25" s="109">
        <f>C18-C24</f>
        <v>416956.4</v>
      </c>
      <c r="D25" s="109">
        <f>D18-D24</f>
        <v>180833.73699999985</v>
      </c>
      <c r="E25" s="93">
        <f>D25/D18*100</f>
        <v>99.78606283758802</v>
      </c>
      <c r="F25" s="93">
        <f t="shared" si="3"/>
        <v>84.74743461886696</v>
      </c>
      <c r="G25" s="93">
        <f t="shared" si="0"/>
        <v>43.36993915910629</v>
      </c>
      <c r="H25" s="91">
        <f t="shared" si="4"/>
        <v>32545.863000000158</v>
      </c>
      <c r="I25" s="91">
        <f t="shared" si="2"/>
        <v>236122.66300000018</v>
      </c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</f>
        <v>11257.599999999999</v>
      </c>
      <c r="E33" s="3">
        <f>D33/D156*100</f>
        <v>1.0406832524640595</v>
      </c>
      <c r="F33" s="3">
        <f>D33/B33*100</f>
        <v>83.63495884223352</v>
      </c>
      <c r="G33" s="155">
        <f t="shared" si="0"/>
        <v>41.87659023613611</v>
      </c>
      <c r="H33" s="156">
        <f t="shared" si="4"/>
        <v>2202.800000000001</v>
      </c>
      <c r="I33" s="36">
        <f t="shared" si="2"/>
        <v>15625.2</v>
      </c>
      <c r="J33" s="135"/>
    </row>
    <row r="34" spans="1:9" s="135" customFormat="1" ht="17.25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</f>
        <v>6119.9000000000015</v>
      </c>
      <c r="E34" s="93">
        <f>D34/D33*100</f>
        <v>54.36238629903356</v>
      </c>
      <c r="F34" s="93">
        <f t="shared" si="3"/>
        <v>85.4865971029069</v>
      </c>
      <c r="G34" s="93">
        <f t="shared" si="0"/>
        <v>42.92919373167414</v>
      </c>
      <c r="H34" s="91">
        <f t="shared" si="4"/>
        <v>1038.9999999999982</v>
      </c>
      <c r="I34" s="91">
        <f t="shared" si="2"/>
        <v>8135.899999999998</v>
      </c>
    </row>
    <row r="35" spans="1:9" s="135" customFormat="1" ht="17.25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0.4841173962478681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7.25">
      <c r="A36" s="89" t="s">
        <v>0</v>
      </c>
      <c r="B36" s="108">
        <f>1163+1.8</f>
        <v>1164.8</v>
      </c>
      <c r="C36" s="109">
        <v>2087.8</v>
      </c>
      <c r="D36" s="91">
        <f>1.1+273.8+98.4+76.8+0.5+2.1+0.3+6.6+52.2+342.8+0.4+3.3+12.2+25.8+7.1+2.1+70</f>
        <v>975.5000000000001</v>
      </c>
      <c r="E36" s="93">
        <f>D36/D33*100</f>
        <v>8.665257248436614</v>
      </c>
      <c r="F36" s="93">
        <f t="shared" si="3"/>
        <v>83.74828296703298</v>
      </c>
      <c r="G36" s="93">
        <f t="shared" si="0"/>
        <v>46.7238241210844</v>
      </c>
      <c r="H36" s="91">
        <f t="shared" si="4"/>
        <v>189.29999999999984</v>
      </c>
      <c r="I36" s="91">
        <f t="shared" si="2"/>
        <v>1112.3000000000002</v>
      </c>
    </row>
    <row r="37" spans="1:9" s="84" customFormat="1" ht="17.2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2.2145039795338266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7.25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0.45302728823195004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3807.399999999997</v>
      </c>
      <c r="E39" s="93">
        <f>D39/D33*100</f>
        <v>33.82070778851618</v>
      </c>
      <c r="F39" s="93">
        <f t="shared" si="3"/>
        <v>82.48266897746961</v>
      </c>
      <c r="G39" s="93">
        <f t="shared" si="0"/>
        <v>41.542825968357846</v>
      </c>
      <c r="H39" s="91">
        <f t="shared" si="4"/>
        <v>808.6000000000031</v>
      </c>
      <c r="I39" s="91">
        <f t="shared" si="2"/>
        <v>5357.600000000003</v>
      </c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8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</f>
        <v>410.2000000000001</v>
      </c>
      <c r="E43" s="3">
        <f>D43/D156*100</f>
        <v>0.037920006942932544</v>
      </c>
      <c r="F43" s="3">
        <f>D43/B43*100</f>
        <v>84.57731958762889</v>
      </c>
      <c r="G43" s="3">
        <f t="shared" si="0"/>
        <v>41.85287215590247</v>
      </c>
      <c r="H43" s="156">
        <f t="shared" si="4"/>
        <v>74.7999999999999</v>
      </c>
      <c r="I43" s="36">
        <f t="shared" si="2"/>
        <v>569.8999999999999</v>
      </c>
      <c r="J43" s="135"/>
    </row>
    <row r="44" spans="1:10" ht="18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</f>
        <v>7174.9000000000015</v>
      </c>
      <c r="E46" s="3">
        <f>D46/D156*100</f>
        <v>0.663267327681245</v>
      </c>
      <c r="F46" s="3">
        <f>D46/B46*100</f>
        <v>85.16606129667879</v>
      </c>
      <c r="G46" s="3">
        <f aca="true" t="shared" si="5" ref="G46:G78">D46/C46*100</f>
        <v>42.769601268501475</v>
      </c>
      <c r="H46" s="36">
        <f>B46-D46</f>
        <v>1249.699999999999</v>
      </c>
      <c r="I46" s="36">
        <f aca="true" t="shared" si="6" ref="I46:I79">C46-D46</f>
        <v>9600.799999999996</v>
      </c>
      <c r="J46" s="135"/>
      <c r="K46" s="135"/>
    </row>
    <row r="47" spans="1:9" s="135" customFormat="1" ht="17.25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</f>
        <v>6439.9</v>
      </c>
      <c r="E47" s="93">
        <f>D47/D46*100</f>
        <v>89.75595478682628</v>
      </c>
      <c r="F47" s="93">
        <f aca="true" t="shared" si="7" ref="F47:F76">D47/B47*100</f>
        <v>86.26329466605942</v>
      </c>
      <c r="G47" s="93">
        <f t="shared" si="5"/>
        <v>42.17105737055446</v>
      </c>
      <c r="H47" s="91">
        <f aca="true" t="shared" si="8" ref="H47:H76">B47-D47</f>
        <v>1025.5</v>
      </c>
      <c r="I47" s="91">
        <f t="shared" si="6"/>
        <v>8831</v>
      </c>
    </row>
    <row r="48" spans="1:9" s="135" customFormat="1" ht="17.25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7.25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0.6843300951929643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7.25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7.423099973518793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153.3000000000018</v>
      </c>
      <c r="E51" s="93">
        <f>D51/D46*100</f>
        <v>2.1366151444619685</v>
      </c>
      <c r="F51" s="93">
        <f t="shared" si="7"/>
        <v>73.80837746750181</v>
      </c>
      <c r="G51" s="93">
        <f t="shared" si="5"/>
        <v>38.469259723965564</v>
      </c>
      <c r="H51" s="91">
        <f t="shared" si="8"/>
        <v>54.399999999998926</v>
      </c>
      <c r="I51" s="91">
        <f t="shared" si="6"/>
        <v>245.19999999999564</v>
      </c>
    </row>
    <row r="52" spans="1:10" ht="18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</f>
        <v>19490.4</v>
      </c>
      <c r="E52" s="3">
        <f>D52/D156*100</f>
        <v>1.8017457418833063</v>
      </c>
      <c r="F52" s="3">
        <f>D52/B52*100</f>
        <v>67.67194536357735</v>
      </c>
      <c r="G52" s="3">
        <f t="shared" si="5"/>
        <v>36.806423712745826</v>
      </c>
      <c r="H52" s="36">
        <f>B52-D52</f>
        <v>9310.899999999998</v>
      </c>
      <c r="I52" s="36">
        <f t="shared" si="6"/>
        <v>33463.4</v>
      </c>
      <c r="J52" s="135"/>
    </row>
    <row r="53" spans="1:9" s="135" customFormat="1" ht="17.25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</f>
        <v>11229.2</v>
      </c>
      <c r="E53" s="93">
        <f>D53/D52*100</f>
        <v>57.61400484341009</v>
      </c>
      <c r="F53" s="93">
        <f t="shared" si="7"/>
        <v>78.35163761704742</v>
      </c>
      <c r="G53" s="93">
        <f t="shared" si="5"/>
        <v>43.25594474554987</v>
      </c>
      <c r="H53" s="91">
        <f t="shared" si="8"/>
        <v>3102.5999999999985</v>
      </c>
      <c r="I53" s="91">
        <f t="shared" si="6"/>
        <v>14730.7</v>
      </c>
    </row>
    <row r="54" spans="1:9" s="135" customFormat="1" ht="17.25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7.25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</f>
        <v>1306.3000000000004</v>
      </c>
      <c r="E55" s="93">
        <f>D55/D52*100</f>
        <v>6.702273939990971</v>
      </c>
      <c r="F55" s="93">
        <f t="shared" si="7"/>
        <v>60.732716537263485</v>
      </c>
      <c r="G55" s="93">
        <f t="shared" si="5"/>
        <v>32.000685921462</v>
      </c>
      <c r="H55" s="91">
        <f t="shared" si="8"/>
        <v>844.5999999999997</v>
      </c>
      <c r="I55" s="91">
        <f t="shared" si="6"/>
        <v>2775.8</v>
      </c>
    </row>
    <row r="56" spans="1:9" s="135" customFormat="1" ht="17.25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</f>
        <v>658.8</v>
      </c>
      <c r="E56" s="93">
        <f>D56/D52*100</f>
        <v>3.3801256002955298</v>
      </c>
      <c r="F56" s="93">
        <f t="shared" si="7"/>
        <v>85.13827862496768</v>
      </c>
      <c r="G56" s="93">
        <f t="shared" si="5"/>
        <v>46.67375132837407</v>
      </c>
      <c r="H56" s="91">
        <f t="shared" si="8"/>
        <v>115</v>
      </c>
      <c r="I56" s="91">
        <f t="shared" si="6"/>
        <v>752.7</v>
      </c>
    </row>
    <row r="57" spans="1:9" s="135" customFormat="1" ht="17.25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4.92037105446784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5337.1</v>
      </c>
      <c r="E58" s="93">
        <f>D58/D52*100</f>
        <v>27.38322456183557</v>
      </c>
      <c r="F58" s="93">
        <f t="shared" si="7"/>
        <v>54.949139280125195</v>
      </c>
      <c r="G58" s="93">
        <f t="shared" si="5"/>
        <v>29.97713984014738</v>
      </c>
      <c r="H58" s="91">
        <f>B58-D58</f>
        <v>4375.700000000001</v>
      </c>
      <c r="I58" s="91">
        <f>C58-D58</f>
        <v>12466.800000000001</v>
      </c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80.6+106+88.7+4.1+0.3+50.7+49.2+44+180.6+100.8+125+0.6+0.8+205.4-0.2+30.8+60.6+59.8+0.5+2.3+86.2+133.9+48.6-0.1+49.5+49.3+61.5+235.8+7.3+105</f>
        <v>1967.5999999999997</v>
      </c>
      <c r="E60" s="3">
        <f>D60/D156*100</f>
        <v>0.1818903112162702</v>
      </c>
      <c r="F60" s="3">
        <f>D60/B60*100</f>
        <v>41.257260279717336</v>
      </c>
      <c r="G60" s="3">
        <f t="shared" si="5"/>
        <v>19.161513366119685</v>
      </c>
      <c r="H60" s="36">
        <f>B60-D60</f>
        <v>2801.500000000001</v>
      </c>
      <c r="I60" s="36">
        <f t="shared" si="6"/>
        <v>8300.9</v>
      </c>
      <c r="J60" s="135"/>
    </row>
    <row r="61" spans="1:9" s="135" customFormat="1" ht="17.25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</f>
        <v>1552.3000000000002</v>
      </c>
      <c r="E61" s="93">
        <f>D61/D60*100</f>
        <v>78.89306769668633</v>
      </c>
      <c r="F61" s="93">
        <f t="shared" si="7"/>
        <v>85.02026508927595</v>
      </c>
      <c r="G61" s="93">
        <f t="shared" si="5"/>
        <v>42.79963605282749</v>
      </c>
      <c r="H61" s="91">
        <f t="shared" si="8"/>
        <v>273.4999999999998</v>
      </c>
      <c r="I61" s="91">
        <f t="shared" si="6"/>
        <v>2074.6</v>
      </c>
    </row>
    <row r="62" spans="1:9" s="135" customFormat="1" ht="17.25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7.25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12.456800162634686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7.25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170.19999999999948</v>
      </c>
      <c r="E65" s="93">
        <f>D65/D60*100</f>
        <v>8.650132140678975</v>
      </c>
      <c r="F65" s="93">
        <f t="shared" si="7"/>
        <v>34.44646832624963</v>
      </c>
      <c r="G65" s="93">
        <f t="shared" si="5"/>
        <v>18.961675579322574</v>
      </c>
      <c r="H65" s="91">
        <f t="shared" si="8"/>
        <v>323.90000000000066</v>
      </c>
      <c r="I65" s="91">
        <f t="shared" si="6"/>
        <v>727.4000000000009</v>
      </c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198.4</v>
      </c>
      <c r="E70" s="27">
        <f>D70/D156*100</f>
        <v>0.018340637195216513</v>
      </c>
      <c r="F70" s="3">
        <f>D70/B70*100</f>
        <v>70.23008849557523</v>
      </c>
      <c r="G70" s="3">
        <f t="shared" si="5"/>
        <v>46.18249534450652</v>
      </c>
      <c r="H70" s="36">
        <f>B70-D70</f>
        <v>84.1</v>
      </c>
      <c r="I70" s="36">
        <f t="shared" si="6"/>
        <v>231.20000000000002</v>
      </c>
      <c r="J70" s="135"/>
    </row>
    <row r="71" spans="1:9" s="135" customFormat="1" ht="17.25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84.32459677419355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18.589360430364614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" thickBot="1">
      <c r="A73" s="89" t="s">
        <v>46</v>
      </c>
      <c r="B73" s="108">
        <v>23.4</v>
      </c>
      <c r="C73" s="109">
        <v>23.4</v>
      </c>
      <c r="D73" s="109">
        <f>23.4</f>
        <v>23.4</v>
      </c>
      <c r="E73" s="93">
        <f>D73/D72*100</f>
        <v>75.2411575562701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5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7.2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7.2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7.2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8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8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8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</f>
        <v>96148.1</v>
      </c>
      <c r="E92" s="3">
        <f>D92/D156*100</f>
        <v>8.888192636640106</v>
      </c>
      <c r="F92" s="3">
        <f aca="true" t="shared" si="11" ref="F92:F98">D92/B92*100</f>
        <v>85.33170861152848</v>
      </c>
      <c r="G92" s="3">
        <f t="shared" si="9"/>
        <v>45.887334940734256</v>
      </c>
      <c r="H92" s="36">
        <f aca="true" t="shared" si="12" ref="H92:H98">B92-D92</f>
        <v>16527.59999999999</v>
      </c>
      <c r="I92" s="36">
        <f t="shared" si="10"/>
        <v>113382.69999999998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</f>
        <v>91198.69999999995</v>
      </c>
      <c r="E93" s="93">
        <f>D93/D92*100</f>
        <v>94.85231637442648</v>
      </c>
      <c r="F93" s="93">
        <f t="shared" si="11"/>
        <v>85.93112220861204</v>
      </c>
      <c r="G93" s="93">
        <f t="shared" si="9"/>
        <v>46.421190761236915</v>
      </c>
      <c r="H93" s="91">
        <f t="shared" si="12"/>
        <v>14931.300000000047</v>
      </c>
      <c r="I93" s="91">
        <f t="shared" si="10"/>
        <v>105260.50000000006</v>
      </c>
    </row>
    <row r="94" spans="1:9" s="135" customFormat="1" ht="17.25">
      <c r="A94" s="89" t="s">
        <v>23</v>
      </c>
      <c r="B94" s="157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1.2982055807655066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7.25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3701.2000000000526</v>
      </c>
      <c r="E96" s="93">
        <f>D96/D92*100</f>
        <v>3.849478044808012</v>
      </c>
      <c r="F96" s="93">
        <f t="shared" si="11"/>
        <v>70.18887961769047</v>
      </c>
      <c r="G96" s="93">
        <f>D96/C96*100</f>
        <v>35.70209030664964</v>
      </c>
      <c r="H96" s="91">
        <f t="shared" si="12"/>
        <v>1571.9999999999445</v>
      </c>
      <c r="I96" s="91">
        <f>C96-D96</f>
        <v>6665.699999999923</v>
      </c>
    </row>
    <row r="97" spans="1:10" ht="17.2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</f>
        <v>42771.9</v>
      </c>
      <c r="E97" s="74">
        <f>D97/D156*100</f>
        <v>3.953951109123394</v>
      </c>
      <c r="F97" s="76">
        <f t="shared" si="11"/>
        <v>87.95970115183634</v>
      </c>
      <c r="G97" s="73">
        <f>D97/C97*100</f>
        <v>31.981597004914793</v>
      </c>
      <c r="H97" s="77">
        <f t="shared" si="12"/>
        <v>5854.799999999996</v>
      </c>
      <c r="I97" s="79">
        <f>C97-D97</f>
        <v>90967.20000000001</v>
      </c>
      <c r="J97" s="135"/>
    </row>
    <row r="98" spans="1:9" s="135" customFormat="1" ht="18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17.379634760204716</v>
      </c>
      <c r="F98" s="116">
        <f t="shared" si="11"/>
        <v>99.80397948497625</v>
      </c>
      <c r="G98" s="117">
        <f>D98/C98*100</f>
        <v>45.391595325036945</v>
      </c>
      <c r="H98" s="118">
        <f t="shared" si="12"/>
        <v>14.599999999999454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8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8" thickBot="1">
      <c r="A104" s="11" t="s">
        <v>9</v>
      </c>
      <c r="B104" s="82">
        <f>35431.1+7.6</f>
        <v>35438.7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</f>
        <v>27766.600000000006</v>
      </c>
      <c r="E104" s="16">
        <f>D104/D156*100</f>
        <v>2.566820245689007</v>
      </c>
      <c r="F104" s="16">
        <f>D104/B104*100</f>
        <v>78.35106818252365</v>
      </c>
      <c r="G104" s="16">
        <f aca="true" t="shared" si="13" ref="G104:G154">D104/C104*100</f>
        <v>37.668269719929185</v>
      </c>
      <c r="H104" s="61">
        <f aca="true" t="shared" si="14" ref="H104:H154">B104-D104</f>
        <v>7672.099999999991</v>
      </c>
      <c r="I104" s="61">
        <f aca="true" t="shared" si="15" ref="I104:I154">C104-D104</f>
        <v>45946.90000000001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</f>
        <v>92.7</v>
      </c>
      <c r="E105" s="102">
        <f>D105/D104*100</f>
        <v>0.3338543429876182</v>
      </c>
      <c r="F105" s="93">
        <f>D105/B105*100</f>
        <v>42.62068965517242</v>
      </c>
      <c r="G105" s="102">
        <f>D105/C105*100</f>
        <v>17.052980132450333</v>
      </c>
      <c r="H105" s="101">
        <f t="shared" si="14"/>
        <v>124.8</v>
      </c>
      <c r="I105" s="101">
        <f t="shared" si="15"/>
        <v>450.90000000000003</v>
      </c>
    </row>
    <row r="106" spans="1:9" s="135" customFormat="1" ht="17.25">
      <c r="A106" s="103" t="s">
        <v>46</v>
      </c>
      <c r="B106" s="90">
        <f>31628.3+7.6</f>
        <v>31635.899999999998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</f>
        <v>25527.40000000001</v>
      </c>
      <c r="E106" s="93">
        <f>D106/D104*100</f>
        <v>91.93563489948356</v>
      </c>
      <c r="F106" s="93">
        <f aca="true" t="shared" si="16" ref="F106:F154">D106/B106*100</f>
        <v>80.6912400152991</v>
      </c>
      <c r="G106" s="93">
        <f t="shared" si="13"/>
        <v>38.910516512360275</v>
      </c>
      <c r="H106" s="91">
        <f t="shared" si="14"/>
        <v>6108.499999999989</v>
      </c>
      <c r="I106" s="91">
        <f t="shared" si="15"/>
        <v>40078</v>
      </c>
    </row>
    <row r="107" spans="1:9" s="135" customFormat="1" ht="52.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2146.4999999999964</v>
      </c>
      <c r="E108" s="106">
        <f>D108/D104*100</f>
        <v>7.730510757528815</v>
      </c>
      <c r="F108" s="106">
        <f t="shared" si="16"/>
        <v>59.86946699020993</v>
      </c>
      <c r="G108" s="106">
        <f t="shared" si="13"/>
        <v>28.375966686496085</v>
      </c>
      <c r="H108" s="107">
        <f t="shared" si="14"/>
        <v>1438.800000000003</v>
      </c>
      <c r="I108" s="107">
        <f t="shared" si="15"/>
        <v>5418.000000000004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250773.29999999996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237235.21979</v>
      </c>
      <c r="E109" s="64">
        <f>D109/D156*100</f>
        <v>21.930670847257254</v>
      </c>
      <c r="F109" s="64">
        <f>D109/B109*100</f>
        <v>94.60146665932938</v>
      </c>
      <c r="G109" s="64">
        <f t="shared" si="13"/>
        <v>36.80825757083257</v>
      </c>
      <c r="H109" s="63">
        <f t="shared" si="14"/>
        <v>13538.080209999956</v>
      </c>
      <c r="I109" s="63">
        <f t="shared" si="15"/>
        <v>407281.08021000004</v>
      </c>
      <c r="J109" s="97"/>
    </row>
    <row r="110" spans="1:9" s="135" customFormat="1" ht="34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</f>
        <v>1458.1999999999998</v>
      </c>
      <c r="E110" s="86">
        <f>D110/D109*100</f>
        <v>0.6146642143990233</v>
      </c>
      <c r="F110" s="86">
        <f t="shared" si="16"/>
        <v>58.62817626246382</v>
      </c>
      <c r="G110" s="86">
        <f t="shared" si="13"/>
        <v>29.259385597046368</v>
      </c>
      <c r="H110" s="87">
        <f t="shared" si="14"/>
        <v>1029</v>
      </c>
      <c r="I110" s="87">
        <f t="shared" si="15"/>
        <v>3525.5</v>
      </c>
    </row>
    <row r="111" spans="1:9" s="135" customFormat="1" ht="17.25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44.74694829241531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4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0.979112630096044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7.25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4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7.25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7.2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0.21324826914309836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7.25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7.2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0.02035954022457333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98</v>
      </c>
      <c r="I124" s="87">
        <f t="shared" si="15"/>
        <v>1006</v>
      </c>
    </row>
    <row r="125" spans="1:9" s="99" customFormat="1" ht="17.25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7.25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4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871.9+408.1+585.9+900.5+901.8+879.7+893+994.8+887.7+852.4+0.1+789.7+988.1</f>
        <v>9953.7</v>
      </c>
      <c r="E127" s="96">
        <f>D127/D109*100</f>
        <v>4.195709224292662</v>
      </c>
      <c r="F127" s="86">
        <f t="shared" si="16"/>
        <v>92.57275187634275</v>
      </c>
      <c r="G127" s="86">
        <f t="shared" si="13"/>
        <v>42.23091511559333</v>
      </c>
      <c r="H127" s="87">
        <f t="shared" si="14"/>
        <v>798.5999999999985</v>
      </c>
      <c r="I127" s="87">
        <f t="shared" si="15"/>
        <v>13616</v>
      </c>
      <c r="K127" s="88">
        <f>H110+H113+H116+H121+H123+H129+H130+H132+H134+H138+H139+H141+H150+H70</f>
        <v>3244.2653800000007</v>
      </c>
    </row>
    <row r="128" spans="1:9" s="97" customFormat="1" ht="17.2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4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0.0009273496582621393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4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7.2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4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</f>
        <v>201.50000000000003</v>
      </c>
      <c r="E132" s="96">
        <f>D132/D109*100</f>
        <v>0.08493679824537323</v>
      </c>
      <c r="F132" s="86">
        <f t="shared" si="16"/>
        <v>58.86649138182881</v>
      </c>
      <c r="G132" s="86">
        <f t="shared" si="13"/>
        <v>20.071720290865628</v>
      </c>
      <c r="H132" s="87">
        <f t="shared" si="14"/>
        <v>140.79999999999998</v>
      </c>
      <c r="I132" s="87">
        <f t="shared" si="15"/>
        <v>802.4</v>
      </c>
      <c r="M132" s="88"/>
    </row>
    <row r="133" spans="1:13" s="98" customFormat="1" ht="17.25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42.92803970223325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4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7.25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</f>
        <v>703.6000000000001</v>
      </c>
      <c r="E138" s="96">
        <f>D138/D109*100</f>
        <v>0.2965832816151097</v>
      </c>
      <c r="F138" s="86">
        <f t="shared" si="16"/>
        <v>73.70626440393883</v>
      </c>
      <c r="G138" s="86">
        <f t="shared" si="13"/>
        <v>23.73418789003205</v>
      </c>
      <c r="H138" s="87">
        <f t="shared" si="14"/>
        <v>250.9999999999999</v>
      </c>
      <c r="I138" s="87">
        <f t="shared" si="15"/>
        <v>2260.8999999999996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</f>
        <v>31.3</v>
      </c>
      <c r="E139" s="96">
        <f>D139/D109*100</f>
        <v>0.013193656501638618</v>
      </c>
      <c r="F139" s="86">
        <f t="shared" si="16"/>
        <v>20.866666666666667</v>
      </c>
      <c r="G139" s="86">
        <f t="shared" si="13"/>
        <v>8.942857142857143</v>
      </c>
      <c r="H139" s="87">
        <f t="shared" si="14"/>
        <v>118.7</v>
      </c>
      <c r="I139" s="87">
        <f t="shared" si="15"/>
        <v>318.7</v>
      </c>
    </row>
    <row r="140" spans="1:9" s="98" customFormat="1" ht="17.25">
      <c r="A140" s="89" t="s">
        <v>86</v>
      </c>
      <c r="B140" s="90">
        <v>50</v>
      </c>
      <c r="C140" s="91">
        <v>110</v>
      </c>
      <c r="D140" s="92">
        <v>1.3</v>
      </c>
      <c r="E140" s="93"/>
      <c r="F140" s="86">
        <f>D140/B140*100</f>
        <v>2.6</v>
      </c>
      <c r="G140" s="93">
        <f>D140/C140*100</f>
        <v>1.1818181818181819</v>
      </c>
      <c r="H140" s="91">
        <f>B140-D140</f>
        <v>48.7</v>
      </c>
      <c r="I140" s="91">
        <f>C140-D140</f>
        <v>108.7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0.08714330873088784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7.25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7.2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</f>
        <v>968.4</v>
      </c>
      <c r="E143" s="96">
        <f>D143/D109*100</f>
        <v>0.4082024586641162</v>
      </c>
      <c r="F143" s="86">
        <f t="shared" si="16"/>
        <v>84.09169850642584</v>
      </c>
      <c r="G143" s="86">
        <f t="shared" si="13"/>
        <v>42.79653526604207</v>
      </c>
      <c r="H143" s="87">
        <f t="shared" si="14"/>
        <v>183.19999999999993</v>
      </c>
      <c r="I143" s="87">
        <f t="shared" si="15"/>
        <v>1294.4</v>
      </c>
    </row>
    <row r="144" spans="1:9" s="98" customFormat="1" ht="17.25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</f>
        <v>755.0000000000001</v>
      </c>
      <c r="E144" s="93">
        <f>D144/D143*100</f>
        <v>77.96365138372575</v>
      </c>
      <c r="F144" s="93">
        <f t="shared" si="16"/>
        <v>85.16638465877045</v>
      </c>
      <c r="G144" s="93">
        <f t="shared" si="13"/>
        <v>40.43054514297955</v>
      </c>
      <c r="H144" s="91">
        <f t="shared" si="14"/>
        <v>131.4999999999999</v>
      </c>
      <c r="I144" s="91">
        <f t="shared" si="15"/>
        <v>1112.4</v>
      </c>
    </row>
    <row r="145" spans="1:9" s="98" customFormat="1" ht="17.25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2.7364725320115664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0.2373172080007202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7.2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</f>
        <v>85295.40000000001</v>
      </c>
      <c r="E148" s="96">
        <f>D148/D109*100</f>
        <v>35.953936382423855</v>
      </c>
      <c r="F148" s="86">
        <f t="shared" si="16"/>
        <v>94.68345381240788</v>
      </c>
      <c r="G148" s="86">
        <f t="shared" si="13"/>
        <v>57.45871910669441</v>
      </c>
      <c r="H148" s="87">
        <f t="shared" si="14"/>
        <v>4789.399999999994</v>
      </c>
      <c r="I148" s="87">
        <f t="shared" si="15"/>
        <v>63150.999999999985</v>
      </c>
    </row>
    <row r="149" spans="1:9" s="97" customFormat="1" ht="17.2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7.2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7.2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0.02331019822813468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469.6+898.6+871.8+55+430.7+600.4+36+430.7-0.1+542+60.6+1510.5+423.8</f>
        <v>6329.6</v>
      </c>
      <c r="E152" s="96">
        <f>D152/D109*100</f>
        <v>2.668069271334562</v>
      </c>
      <c r="F152" s="86">
        <f t="shared" si="16"/>
        <v>89.59474570753181</v>
      </c>
      <c r="G152" s="86">
        <f t="shared" si="13"/>
        <v>44.446316972122744</v>
      </c>
      <c r="H152" s="87">
        <f t="shared" si="14"/>
        <v>735.0999999999995</v>
      </c>
      <c r="I152" s="87">
        <f t="shared" si="15"/>
        <v>7911.4</v>
      </c>
    </row>
    <row r="153" spans="1:9" s="97" customFormat="1" ht="19.5" customHeight="1">
      <c r="A153" s="152" t="s">
        <v>48</v>
      </c>
      <c r="B153" s="153">
        <f>91843.9+6554</f>
        <v>98397.9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9702+30405.7+10266.3+91.6-29196.2+1482.1+9293.3+20631.5+2864.5+2072.8+10611.8+26.4-6447.8-3782.8-4677.3+4676.1-2746.7-2356.3-5820.8+6091.9+14434.9+3293.3-2161.9+2161.9+253+3208.6+2572.08517+1407.2+10069.6+3344.4+11.7+6615</f>
        <v>98397.88516999998</v>
      </c>
      <c r="E153" s="96">
        <f>D153/D109*100</f>
        <v>41.47692963005304</v>
      </c>
      <c r="F153" s="86">
        <f t="shared" si="16"/>
        <v>99.99998492854013</v>
      </c>
      <c r="G153" s="86">
        <f t="shared" si="13"/>
        <v>26.7624674355783</v>
      </c>
      <c r="H153" s="87">
        <f t="shared" si="14"/>
        <v>0.014830000014626421</v>
      </c>
      <c r="I153" s="87">
        <f>C153-D153</f>
        <v>269273.31483000005</v>
      </c>
    </row>
    <row r="154" spans="1:9" s="97" customFormat="1" ht="17.2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</f>
        <v>30188.799999999992</v>
      </c>
      <c r="E154" s="96">
        <f>D154/D109*100</f>
        <v>12.725260619701848</v>
      </c>
      <c r="F154" s="86">
        <f t="shared" si="16"/>
        <v>88.88888888888886</v>
      </c>
      <c r="G154" s="86">
        <f t="shared" si="13"/>
        <v>44.444313581155676</v>
      </c>
      <c r="H154" s="87">
        <f t="shared" si="14"/>
        <v>3773.6000000000095</v>
      </c>
      <c r="I154" s="87">
        <f t="shared" si="15"/>
        <v>37736.20000000001</v>
      </c>
    </row>
    <row r="155" spans="1:9" s="2" customFormat="1" ht="18" thickBot="1">
      <c r="A155" s="26" t="s">
        <v>27</v>
      </c>
      <c r="B155" s="132"/>
      <c r="C155" s="59"/>
      <c r="D155" s="40">
        <f>D43+D70+D74+D79+D81+D89+D104+D109+D102+D86+D100</f>
        <v>265610.41979</v>
      </c>
      <c r="E155" s="14"/>
      <c r="F155" s="14"/>
      <c r="G155" s="6"/>
      <c r="H155" s="48"/>
      <c r="I155" s="40"/>
    </row>
    <row r="156" spans="1:11" ht="18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2507982.500000001</v>
      </c>
      <c r="D156" s="36">
        <f>D6+D18+D33+D43+D52+D60+D70+D74+D79+D81+D89+D92+D97+D104+D109+D102+D86+D100+D46</f>
        <v>1081750.8567899996</v>
      </c>
      <c r="E156" s="25">
        <v>100</v>
      </c>
      <c r="F156" s="3">
        <f>D156/B156*100</f>
        <v>85.88001535637456</v>
      </c>
      <c r="G156" s="3">
        <f aca="true" t="shared" si="17" ref="G156:G162">D156/C156*100</f>
        <v>43.13231279683966</v>
      </c>
      <c r="H156" s="36">
        <f>B156-D156</f>
        <v>177856.3432100003</v>
      </c>
      <c r="I156" s="36">
        <f aca="true" t="shared" si="18" ref="I156:I162">C156-D156</f>
        <v>1426231.6432100013</v>
      </c>
      <c r="K156" s="136">
        <f>D156-114199.9-202905.8-214631.3-204053.8-222765.5</f>
        <v>123194.55678999965</v>
      </c>
    </row>
    <row r="157" spans="1:9" ht="17.2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487652.4</v>
      </c>
      <c r="E157" s="6">
        <f>D157/D156*100</f>
        <v>45.07991807347078</v>
      </c>
      <c r="F157" s="6">
        <f aca="true" t="shared" si="19" ref="F157:F162">D157/B157*100</f>
        <v>86.01979301021403</v>
      </c>
      <c r="G157" s="6">
        <f t="shared" si="17"/>
        <v>49.35000798461287</v>
      </c>
      <c r="H157" s="48">
        <f aca="true" t="shared" si="20" ref="H157:H162">B157-D157</f>
        <v>79254.79999999993</v>
      </c>
      <c r="I157" s="58">
        <f t="shared" si="18"/>
        <v>500498.19999999995</v>
      </c>
    </row>
    <row r="158" spans="1:9" ht="17.25">
      <c r="A158" s="15" t="s">
        <v>0</v>
      </c>
      <c r="B158" s="87">
        <f>B11+B23+B36+B56+B63+B94+B50+B145+B111+B114+B98+B142+B131</f>
        <v>75425.2</v>
      </c>
      <c r="C158" s="87">
        <f>C11+C23+C36+C56+C63+C94+C50+C145+C111+C114+C98+C142+C131</f>
        <v>125217</v>
      </c>
      <c r="D158" s="87">
        <f>D11+D23+D36+D56+D63+D94+D50+D145+D111+D114+D98+D142+D131</f>
        <v>59996.79999999997</v>
      </c>
      <c r="E158" s="6">
        <f>D158/D156*100</f>
        <v>5.546267851179262</v>
      </c>
      <c r="F158" s="6">
        <f t="shared" si="19"/>
        <v>79.54476753127597</v>
      </c>
      <c r="G158" s="6">
        <f t="shared" si="17"/>
        <v>47.91426084317622</v>
      </c>
      <c r="H158" s="48">
        <f>B158-D158</f>
        <v>15428.40000000003</v>
      </c>
      <c r="I158" s="58">
        <f t="shared" si="18"/>
        <v>65220.20000000003</v>
      </c>
    </row>
    <row r="159" spans="1:9" ht="17.2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24756.5</v>
      </c>
      <c r="E159" s="6">
        <f>D159/D156*100</f>
        <v>2.2885583907428306</v>
      </c>
      <c r="F159" s="6">
        <f t="shared" si="19"/>
        <v>85.41849247479523</v>
      </c>
      <c r="G159" s="6">
        <f t="shared" si="17"/>
        <v>51.431070337153805</v>
      </c>
      <c r="H159" s="48">
        <f t="shared" si="20"/>
        <v>4226.0999999999985</v>
      </c>
      <c r="I159" s="58">
        <f t="shared" si="18"/>
        <v>23378.800000000003</v>
      </c>
    </row>
    <row r="160" spans="1:9" ht="21" customHeight="1">
      <c r="A160" s="15" t="s">
        <v>12</v>
      </c>
      <c r="B160" s="142">
        <f>B12+B24+B106+B64+B38+B95+B133+B57+B140+B120+B44+B73</f>
        <v>42800.299999999996</v>
      </c>
      <c r="C160" s="142">
        <f>C12+C24+C106+C64+C38+C95+C133+C57+C140+C120+C44+C73</f>
        <v>89065.7</v>
      </c>
      <c r="D160" s="142">
        <f>D12+D24+D106+D64+D38+D95+D133+D57+D140+D120+D44+D73</f>
        <v>32616.10000000001</v>
      </c>
      <c r="E160" s="6">
        <f>D160/D156*100</f>
        <v>3.0151212541476893</v>
      </c>
      <c r="F160" s="6">
        <f>D160/B160*100</f>
        <v>76.20530697214743</v>
      </c>
      <c r="G160" s="6">
        <f t="shared" si="17"/>
        <v>36.62027020502843</v>
      </c>
      <c r="H160" s="48">
        <f>B160-D160</f>
        <v>10184.199999999986</v>
      </c>
      <c r="I160" s="58">
        <f t="shared" si="18"/>
        <v>56449.59999999999</v>
      </c>
    </row>
    <row r="161" spans="1:9" ht="17.2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0.0034296252013232484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8" thickBot="1">
      <c r="A162" s="80" t="s">
        <v>25</v>
      </c>
      <c r="B162" s="60">
        <f>B156-B157-B158-B159-B160-B161</f>
        <v>545439.3</v>
      </c>
      <c r="C162" s="60">
        <f>C156-C157-C158-C159-C160-C161</f>
        <v>1257291.000000001</v>
      </c>
      <c r="D162" s="60">
        <f>D156-D157-D158-D159-D160-D161</f>
        <v>476691.9567899997</v>
      </c>
      <c r="E162" s="28">
        <f>D162/D156*100</f>
        <v>44.06670480525812</v>
      </c>
      <c r="F162" s="28">
        <f t="shared" si="19"/>
        <v>87.39596812880913</v>
      </c>
      <c r="G162" s="28">
        <f t="shared" si="17"/>
        <v>37.914210535985646</v>
      </c>
      <c r="H162" s="81">
        <f t="shared" si="20"/>
        <v>68747.34321000037</v>
      </c>
      <c r="I162" s="81">
        <f t="shared" si="18"/>
        <v>780599.0432100012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2507982.500000001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1081750.8567899996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 '!C156</f>
        <v>2507982.500000001</v>
      </c>
    </row>
    <row r="2" spans="1:5" ht="15">
      <c r="A2" s="4"/>
      <c r="B2" s="4"/>
      <c r="C2" s="4"/>
      <c r="D2" s="4" t="s">
        <v>29</v>
      </c>
      <c r="E2" s="5">
        <f>'аналіз фінансування '!D156</f>
        <v>1081750.8567899996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2019-05-17T08:53:44Z</cp:lastPrinted>
  <dcterms:created xsi:type="dcterms:W3CDTF">2000-06-20T04:48:00Z</dcterms:created>
  <dcterms:modified xsi:type="dcterms:W3CDTF">2019-06-13T11:09:02Z</dcterms:modified>
  <cp:category/>
  <cp:version/>
  <cp:contentType/>
  <cp:contentStatus/>
</cp:coreProperties>
</file>